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25" activeTab="0"/>
  </bookViews>
  <sheets>
    <sheet name="LDF F5 Analitico de Ingresos" sheetId="1" r:id="rId1"/>
  </sheets>
  <definedNames>
    <definedName name="_xlnm.Print_Area" localSheetId="0">'LDF F5 Analitico de Ingresos'!$A$1:$I$78</definedName>
    <definedName name="_xlnm.Print_Titles" localSheetId="0">'LDF F5 Analitico de Ingresos'!$1:$6</definedName>
  </definedNames>
  <calcPr fullCalcOnLoad="1"/>
</workbook>
</file>

<file path=xl/comments1.xml><?xml version="1.0" encoding="utf-8"?>
<comments xmlns="http://schemas.openxmlformats.org/spreadsheetml/2006/main">
  <authors>
    <author>Silvia Ocanas Ayala</author>
  </authors>
  <commentList>
    <comment ref="I5" authorId="0">
      <text>
        <r>
          <rPr>
            <b/>
            <sz val="9"/>
            <rFont val="Tahoma"/>
            <family val="2"/>
          </rPr>
          <t>Silvia Ocanas Ayala:</t>
        </r>
        <r>
          <rPr>
            <sz val="9"/>
            <rFont val="Tahoma"/>
            <family val="2"/>
          </rPr>
          <t xml:space="preserve">
RECAUDADO - ESTIMADO
</t>
        </r>
      </text>
    </comment>
    <comment ref="E37" authorId="0">
      <text>
        <r>
          <rPr>
            <b/>
            <sz val="9"/>
            <rFont val="Tahoma"/>
            <family val="2"/>
          </rPr>
          <t>Silvia Ocanas Ayala:</t>
        </r>
        <r>
          <rPr>
            <sz val="9"/>
            <rFont val="Tahoma"/>
            <family val="2"/>
          </rPr>
          <t xml:space="preserve">
FOTEASE</t>
        </r>
      </text>
    </comment>
    <comment ref="D40" authorId="0">
      <text>
        <r>
          <rPr>
            <b/>
            <sz val="9"/>
            <rFont val="Tahoma"/>
            <family val="2"/>
          </rPr>
          <t>Silvia Ocanas Ayala:</t>
        </r>
        <r>
          <rPr>
            <sz val="9"/>
            <rFont val="Tahoma"/>
            <family val="2"/>
          </rPr>
          <t xml:space="preserve">
FONDO ESTATAL Y APOYOS EXTRAORDINARIOS LI</t>
        </r>
      </text>
    </comment>
    <comment ref="E40" authorId="0">
      <text>
        <r>
          <rPr>
            <b/>
            <sz val="9"/>
            <rFont val="Tahoma"/>
            <family val="2"/>
          </rPr>
          <t>Silvia Ocanas Ayala:</t>
        </r>
        <r>
          <rPr>
            <sz val="9"/>
            <rFont val="Tahoma"/>
            <family val="2"/>
          </rPr>
          <t xml:space="preserve">
ISR X VTA BIENES INMUEBLES Y AMPLIACIÓN DE FONDO ESTATAL
</t>
        </r>
      </text>
    </comment>
  </commentList>
</comments>
</file>

<file path=xl/sharedStrings.xml><?xml version="1.0" encoding="utf-8"?>
<sst xmlns="http://schemas.openxmlformats.org/spreadsheetml/2006/main" count="78" uniqueCount="78">
  <si>
    <t>MUNICIPIO DE DURANGO</t>
  </si>
  <si>
    <t>Estado Analítico de Ingresos Detallado - LDF</t>
  </si>
  <si>
    <t>Del 1 de enero al 31 de diciembre de 2020 (b)</t>
  </si>
  <si>
    <t>(PESOS)</t>
  </si>
  <si>
    <t>Concepto</t>
  </si>
  <si>
    <t>Ingreso</t>
  </si>
  <si>
    <t>Diferencia (e)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</si>
  <si>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</si>
  <si>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</si>
  <si>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</si>
  <si>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</si>
  <si>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</si>
  <si>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</si>
  <si>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</si>
  <si>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</si>
  <si>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</si>
  <si>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</si>
  <si>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</si>
  <si>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</si>
  <si>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</si>
  <si>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</si>
  <si>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</si>
  <si>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</si>
  <si>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</si>
  <si>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</si>
  <si>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</si>
  <si>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</si>
  <si>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</si>
  <si>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</si>
  <si>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</si>
  <si>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</si>
  <si>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</si>
  <si>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</si>
  <si>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</si>
  <si>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</si>
  <si>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</si>
  <si>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</si>
  <si>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</si>
  <si>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</si>
  <si>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</si>
  <si>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</si>
  <si>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</si>
  <si>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</si>
  <si>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</si>
  <si>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</si>
  <si>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</si>
  <si>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 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</si>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</sst>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3" fontId="42" fillId="33" borderId="11" xfId="47" applyFont="1" applyFill="1" applyBorder="1" applyAlignment="1">
      <alignment horizontal="center" vertical="center" wrapText="1"/>
    </xf>
    <xf numFmtId="4" fontId="5" fillId="0" borderId="12" xfId="47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4" fontId="41" fillId="0" borderId="0" xfId="0" applyNumberFormat="1" applyFont="1" applyAlignment="1">
      <alignment/>
    </xf>
    <xf numFmtId="4" fontId="6" fillId="0" borderId="12" xfId="47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horizontal="justify" vertical="center"/>
    </xf>
    <xf numFmtId="4" fontId="6" fillId="0" borderId="14" xfId="47" applyNumberFormat="1" applyFont="1" applyFill="1" applyBorder="1" applyAlignment="1">
      <alignment horizontal="right" vertical="center"/>
    </xf>
    <xf numFmtId="4" fontId="43" fillId="0" borderId="14" xfId="47" applyNumberFormat="1" applyFont="1" applyFill="1" applyBorder="1" applyAlignment="1">
      <alignment horizontal="right" vertical="center"/>
    </xf>
    <xf numFmtId="4" fontId="43" fillId="0" borderId="15" xfId="47" applyNumberFormat="1" applyFont="1" applyFill="1" applyBorder="1" applyAlignment="1">
      <alignment horizontal="right" vertical="center"/>
    </xf>
    <xf numFmtId="4" fontId="43" fillId="0" borderId="12" xfId="47" applyNumberFormat="1" applyFont="1" applyFill="1" applyBorder="1" applyAlignment="1">
      <alignment horizontal="right" vertical="center"/>
    </xf>
    <xf numFmtId="4" fontId="43" fillId="0" borderId="12" xfId="0" applyNumberFormat="1" applyFont="1" applyFill="1" applyBorder="1" applyAlignment="1">
      <alignment horizontal="right" vertical="center"/>
    </xf>
    <xf numFmtId="4" fontId="44" fillId="0" borderId="12" xfId="47" applyNumberFormat="1" applyFont="1" applyFill="1" applyBorder="1" applyAlignment="1">
      <alignment horizontal="right" vertical="center"/>
    </xf>
    <xf numFmtId="43" fontId="43" fillId="0" borderId="12" xfId="47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43" fontId="43" fillId="0" borderId="12" xfId="47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3" fontId="44" fillId="0" borderId="12" xfId="47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right" vertical="center"/>
    </xf>
    <xf numFmtId="4" fontId="43" fillId="0" borderId="12" xfId="47" applyNumberFormat="1" applyFont="1" applyBorder="1" applyAlignment="1">
      <alignment horizontal="right" vertical="center"/>
    </xf>
    <xf numFmtId="0" fontId="43" fillId="0" borderId="16" xfId="0" applyFont="1" applyBorder="1" applyAlignment="1">
      <alignment horizontal="justify" vertical="center"/>
    </xf>
    <xf numFmtId="43" fontId="43" fillId="0" borderId="10" xfId="47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justify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43" fontId="42" fillId="33" borderId="24" xfId="47" applyFont="1" applyFill="1" applyBorder="1" applyAlignment="1">
      <alignment horizontal="center" vertical="center"/>
    </xf>
    <xf numFmtId="43" fontId="42" fillId="33" borderId="25" xfId="47" applyFont="1" applyFill="1" applyBorder="1" applyAlignment="1">
      <alignment horizontal="center" vertical="center"/>
    </xf>
    <xf numFmtId="0" fontId="43" fillId="0" borderId="18" xfId="0" applyFont="1" applyBorder="1" applyAlignment="1">
      <alignment horizontal="justify" vertical="center"/>
    </xf>
    <xf numFmtId="0" fontId="43" fillId="0" borderId="19" xfId="0" applyFont="1" applyBorder="1" applyAlignment="1">
      <alignment horizontal="justify" vertical="center"/>
    </xf>
    <xf numFmtId="0" fontId="43" fillId="0" borderId="20" xfId="0" applyFont="1" applyBorder="1" applyAlignment="1">
      <alignment horizontal="justify" vertical="center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0" xfId="0" applyFont="1" applyAlignment="1">
      <alignment horizontal="justify" vertical="center"/>
    </xf>
    <xf numFmtId="0" fontId="43" fillId="0" borderId="17" xfId="0" applyFont="1" applyBorder="1" applyAlignment="1">
      <alignment horizontal="justify" vertical="center"/>
    </xf>
    <xf numFmtId="0" fontId="44" fillId="0" borderId="0" xfId="0" applyFont="1" applyAlignment="1">
      <alignment horizontal="left" vertical="center"/>
    </xf>
    <xf numFmtId="0" fontId="43" fillId="0" borderId="21" xfId="0" applyFont="1" applyBorder="1" applyAlignment="1">
      <alignment horizontal="justify" vertical="center"/>
    </xf>
    <xf numFmtId="0" fontId="43" fillId="0" borderId="26" xfId="0" applyFont="1" applyBorder="1" applyAlignment="1">
      <alignment horizontal="justify" vertical="center"/>
    </xf>
    <xf numFmtId="0" fontId="43" fillId="0" borderId="0" xfId="0" applyFont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4" fontId="5" fillId="0" borderId="20" xfId="47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4" fontId="6" fillId="0" borderId="10" xfId="47" applyNumberFormat="1" applyFont="1" applyFill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justify" vertical="center"/>
    </xf>
    <xf numFmtId="0" fontId="43" fillId="0" borderId="0" xfId="0" applyFont="1" applyBorder="1" applyAlignment="1">
      <alignment horizontal="justify" vertical="center"/>
    </xf>
    <xf numFmtId="0" fontId="44" fillId="0" borderId="16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43" fontId="44" fillId="0" borderId="10" xfId="47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78"/>
  <sheetViews>
    <sheetView tabSelected="1" zoomScalePageLayoutView="0" workbookViewId="0" topLeftCell="A60">
      <selection activeCell="L76" sqref="L76"/>
    </sheetView>
  </sheetViews>
  <sheetFormatPr defaultColWidth="11.421875" defaultRowHeight="15"/>
  <cols>
    <col min="1" max="1" width="4.28125" style="1" customWidth="1"/>
    <col min="2" max="2" width="5.421875" style="1" customWidth="1"/>
    <col min="3" max="3" width="41.7109375" style="1" customWidth="1"/>
    <col min="4" max="4" width="15.8515625" style="1" customWidth="1"/>
    <col min="5" max="5" width="19.140625" style="1" customWidth="1"/>
    <col min="6" max="6" width="16.57421875" style="2" customWidth="1"/>
    <col min="7" max="7" width="16.7109375" style="2" customWidth="1"/>
    <col min="8" max="8" width="15.8515625" style="2" bestFit="1" customWidth="1"/>
    <col min="9" max="9" width="14.421875" style="2" bestFit="1" customWidth="1"/>
    <col min="10" max="10" width="13.28125" style="1" hidden="1" customWidth="1"/>
    <col min="11" max="11" width="14.8515625" style="2" hidden="1" customWidth="1"/>
    <col min="12" max="16384" width="11.421875" style="1" customWidth="1"/>
  </cols>
  <sheetData>
    <row r="1" spans="1:9" ht="12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 ht="12">
      <c r="A2" s="36" t="s">
        <v>1</v>
      </c>
      <c r="B2" s="37"/>
      <c r="C2" s="37"/>
      <c r="D2" s="37"/>
      <c r="E2" s="37"/>
      <c r="F2" s="37"/>
      <c r="G2" s="37"/>
      <c r="H2" s="37"/>
      <c r="I2" s="38"/>
    </row>
    <row r="3" spans="1:9" ht="12">
      <c r="A3" s="36" t="s">
        <v>2</v>
      </c>
      <c r="B3" s="37"/>
      <c r="C3" s="37"/>
      <c r="D3" s="37"/>
      <c r="E3" s="37"/>
      <c r="F3" s="37"/>
      <c r="G3" s="37"/>
      <c r="H3" s="37"/>
      <c r="I3" s="38"/>
    </row>
    <row r="4" spans="1:9" ht="12.75" thickBot="1">
      <c r="A4" s="39" t="s">
        <v>3</v>
      </c>
      <c r="B4" s="40"/>
      <c r="C4" s="40"/>
      <c r="D4" s="40"/>
      <c r="E4" s="40"/>
      <c r="F4" s="40"/>
      <c r="G4" s="40"/>
      <c r="H4" s="40"/>
      <c r="I4" s="41"/>
    </row>
    <row r="5" spans="1:9" ht="12.75" thickBot="1">
      <c r="A5" s="42" t="s">
        <v>4</v>
      </c>
      <c r="B5" s="43"/>
      <c r="C5" s="44"/>
      <c r="D5" s="45" t="s">
        <v>5</v>
      </c>
      <c r="E5" s="46"/>
      <c r="F5" s="46"/>
      <c r="G5" s="46"/>
      <c r="H5" s="47"/>
      <c r="I5" s="48" t="s">
        <v>6</v>
      </c>
    </row>
    <row r="6" spans="1:9" ht="27" customHeight="1" thickBot="1">
      <c r="A6" s="39" t="s">
        <v>7</v>
      </c>
      <c r="B6" s="40"/>
      <c r="C6" s="41"/>
      <c r="D6" s="3" t="s">
        <v>8</v>
      </c>
      <c r="E6" s="4" t="s">
        <v>9</v>
      </c>
      <c r="F6" s="5" t="s">
        <v>10</v>
      </c>
      <c r="G6" s="5" t="s">
        <v>11</v>
      </c>
      <c r="H6" s="5" t="s">
        <v>12</v>
      </c>
      <c r="I6" s="49"/>
    </row>
    <row r="7" spans="1:9" ht="12">
      <c r="A7" s="50"/>
      <c r="B7" s="51"/>
      <c r="C7" s="52"/>
      <c r="D7" s="65"/>
      <c r="E7" s="66"/>
      <c r="F7" s="65"/>
      <c r="G7" s="65"/>
      <c r="H7" s="65"/>
      <c r="I7" s="65"/>
    </row>
    <row r="8" spans="1:9" ht="13.5" customHeight="1">
      <c r="A8" s="53" t="s">
        <v>13</v>
      </c>
      <c r="B8" s="54"/>
      <c r="C8" s="55"/>
      <c r="D8" s="6"/>
      <c r="E8" s="6"/>
      <c r="F8" s="6"/>
      <c r="G8" s="6"/>
      <c r="H8" s="6"/>
      <c r="I8" s="6"/>
    </row>
    <row r="9" spans="1:10" ht="20.25" customHeight="1">
      <c r="A9" s="30"/>
      <c r="B9" s="67" t="s">
        <v>14</v>
      </c>
      <c r="C9" s="32"/>
      <c r="D9" s="6">
        <v>487279954.26</v>
      </c>
      <c r="E9" s="6">
        <v>0</v>
      </c>
      <c r="F9" s="6">
        <f>D9+E9</f>
        <v>487279954.26</v>
      </c>
      <c r="G9" s="6">
        <v>434515504.49</v>
      </c>
      <c r="H9" s="6">
        <v>434515504.49</v>
      </c>
      <c r="I9" s="6">
        <f>IF(H9&gt;D9,H9-D9,0)</f>
        <v>0</v>
      </c>
      <c r="J9" s="8">
        <f>H9-G9</f>
        <v>0</v>
      </c>
    </row>
    <row r="10" spans="1:10" ht="20.25" customHeight="1">
      <c r="A10" s="30"/>
      <c r="B10" s="67" t="s">
        <v>15</v>
      </c>
      <c r="C10" s="32"/>
      <c r="D10" s="6">
        <v>0</v>
      </c>
      <c r="E10" s="6">
        <v>0</v>
      </c>
      <c r="F10" s="6">
        <f aca="true" t="shared" si="0" ref="F10:F70">D10+E10</f>
        <v>0</v>
      </c>
      <c r="G10" s="6">
        <v>0</v>
      </c>
      <c r="H10" s="6">
        <v>0</v>
      </c>
      <c r="I10" s="6">
        <f aca="true" t="shared" si="1" ref="I10:I65">IF(H10&gt;D10,H10-D10,0)</f>
        <v>0</v>
      </c>
      <c r="J10" s="8">
        <f aca="true" t="shared" si="2" ref="J10:J42">H10-G10</f>
        <v>0</v>
      </c>
    </row>
    <row r="11" spans="1:10" ht="20.25" customHeight="1">
      <c r="A11" s="30"/>
      <c r="B11" s="67" t="s">
        <v>16</v>
      </c>
      <c r="C11" s="32"/>
      <c r="D11" s="6">
        <v>0</v>
      </c>
      <c r="E11" s="6">
        <v>0</v>
      </c>
      <c r="F11" s="6">
        <f t="shared" si="0"/>
        <v>0</v>
      </c>
      <c r="G11" s="6">
        <v>0</v>
      </c>
      <c r="H11" s="6">
        <v>0</v>
      </c>
      <c r="I11" s="6">
        <f t="shared" si="1"/>
        <v>0</v>
      </c>
      <c r="J11" s="8">
        <f t="shared" si="2"/>
        <v>0</v>
      </c>
    </row>
    <row r="12" spans="1:10" ht="20.25" customHeight="1">
      <c r="A12" s="30"/>
      <c r="B12" s="67" t="s">
        <v>17</v>
      </c>
      <c r="C12" s="32"/>
      <c r="D12" s="6">
        <v>150810028.55</v>
      </c>
      <c r="E12" s="6">
        <v>15248255.73</v>
      </c>
      <c r="F12" s="6">
        <f t="shared" si="0"/>
        <v>166058284.28</v>
      </c>
      <c r="G12" s="6">
        <v>166058284.28</v>
      </c>
      <c r="H12" s="6">
        <v>166058284.28</v>
      </c>
      <c r="I12" s="6">
        <f t="shared" si="1"/>
        <v>15248255.72999999</v>
      </c>
      <c r="J12" s="8">
        <f t="shared" si="2"/>
        <v>0</v>
      </c>
    </row>
    <row r="13" spans="1:10" ht="20.25" customHeight="1">
      <c r="A13" s="30"/>
      <c r="B13" s="67" t="s">
        <v>18</v>
      </c>
      <c r="C13" s="32"/>
      <c r="D13" s="6">
        <v>18251349.18</v>
      </c>
      <c r="E13" s="6">
        <v>46519.13</v>
      </c>
      <c r="F13" s="6">
        <f t="shared" si="0"/>
        <v>18297868.31</v>
      </c>
      <c r="G13" s="6">
        <v>6445273.5</v>
      </c>
      <c r="H13" s="6">
        <v>6445273.5</v>
      </c>
      <c r="I13" s="6">
        <f t="shared" si="1"/>
        <v>0</v>
      </c>
      <c r="J13" s="8">
        <f t="shared" si="2"/>
        <v>0</v>
      </c>
    </row>
    <row r="14" spans="1:10" ht="20.25" customHeight="1">
      <c r="A14" s="30"/>
      <c r="B14" s="67" t="s">
        <v>19</v>
      </c>
      <c r="C14" s="32"/>
      <c r="D14" s="6">
        <v>44801743.1</v>
      </c>
      <c r="E14" s="6">
        <f>23419409.63+8575822.04</f>
        <v>31995231.669999998</v>
      </c>
      <c r="F14" s="6">
        <f t="shared" si="0"/>
        <v>76796974.77</v>
      </c>
      <c r="G14" s="6">
        <v>76796974.77</v>
      </c>
      <c r="H14" s="6">
        <v>76796974.77</v>
      </c>
      <c r="I14" s="6">
        <f t="shared" si="1"/>
        <v>31995231.669999994</v>
      </c>
      <c r="J14" s="8">
        <f t="shared" si="2"/>
        <v>0</v>
      </c>
    </row>
    <row r="15" spans="1:10" ht="20.25" customHeight="1">
      <c r="A15" s="30"/>
      <c r="B15" s="67" t="s">
        <v>20</v>
      </c>
      <c r="C15" s="32"/>
      <c r="D15" s="6">
        <v>0</v>
      </c>
      <c r="E15" s="6">
        <v>0</v>
      </c>
      <c r="F15" s="6">
        <f t="shared" si="0"/>
        <v>0</v>
      </c>
      <c r="G15" s="6">
        <v>0</v>
      </c>
      <c r="H15" s="6">
        <v>0</v>
      </c>
      <c r="I15" s="6">
        <f t="shared" si="1"/>
        <v>0</v>
      </c>
      <c r="J15" s="8">
        <f t="shared" si="2"/>
        <v>0</v>
      </c>
    </row>
    <row r="16" spans="1:11" ht="20.25" customHeight="1">
      <c r="A16" s="57"/>
      <c r="B16" s="67" t="s">
        <v>21</v>
      </c>
      <c r="C16" s="32"/>
      <c r="D16" s="9">
        <f>SUM(D17:D28)</f>
        <v>1015143512</v>
      </c>
      <c r="E16" s="9">
        <f>SUM(E17:E28)</f>
        <v>155391535.24</v>
      </c>
      <c r="F16" s="9">
        <f>SUM(F17:F28)</f>
        <v>1170535047.24</v>
      </c>
      <c r="G16" s="9">
        <f>SUM(G17:G28)</f>
        <v>1066020036.9300001</v>
      </c>
      <c r="H16" s="9">
        <f>SUM(H17:H28)</f>
        <v>710936006.3500001</v>
      </c>
      <c r="I16" s="9">
        <f t="shared" si="1"/>
        <v>0</v>
      </c>
      <c r="J16" s="8">
        <f t="shared" si="2"/>
        <v>-355084030.5799999</v>
      </c>
      <c r="K16" s="2">
        <f>SUM(K18:K41)</f>
        <v>356464207.85999995</v>
      </c>
    </row>
    <row r="17" spans="1:10" ht="20.25" customHeight="1">
      <c r="A17" s="57"/>
      <c r="B17" s="67" t="s">
        <v>22</v>
      </c>
      <c r="C17" s="32"/>
      <c r="D17" s="9"/>
      <c r="E17" s="9"/>
      <c r="F17" s="9"/>
      <c r="G17" s="9"/>
      <c r="H17" s="9"/>
      <c r="I17" s="6"/>
      <c r="J17" s="8">
        <f t="shared" si="2"/>
        <v>0</v>
      </c>
    </row>
    <row r="18" spans="1:11" ht="20.25" customHeight="1">
      <c r="A18" s="30"/>
      <c r="B18" s="68"/>
      <c r="C18" s="28" t="s">
        <v>23</v>
      </c>
      <c r="D18" s="6">
        <v>618494413</v>
      </c>
      <c r="E18" s="6">
        <v>14321703</v>
      </c>
      <c r="F18" s="6">
        <f>D18+E18</f>
        <v>632816116</v>
      </c>
      <c r="G18" s="6">
        <v>571913634.21</v>
      </c>
      <c r="H18" s="6">
        <f>G18-K18</f>
        <v>224757510.63000005</v>
      </c>
      <c r="I18" s="6">
        <f t="shared" si="1"/>
        <v>0</v>
      </c>
      <c r="J18" s="8">
        <f t="shared" si="2"/>
        <v>-347156123.58</v>
      </c>
      <c r="K18" s="2">
        <v>347156123.58</v>
      </c>
    </row>
    <row r="19" spans="1:10" ht="20.25" customHeight="1">
      <c r="A19" s="30"/>
      <c r="B19" s="68"/>
      <c r="C19" s="28" t="s">
        <v>24</v>
      </c>
      <c r="D19" s="6">
        <v>256161416</v>
      </c>
      <c r="E19" s="6">
        <v>-7978421</v>
      </c>
      <c r="F19" s="6">
        <f t="shared" si="0"/>
        <v>248182995</v>
      </c>
      <c r="G19" s="6">
        <v>214084880.38</v>
      </c>
      <c r="H19" s="6">
        <f aca="true" t="shared" si="3" ref="H19:H35">G19</f>
        <v>214084880.38</v>
      </c>
      <c r="I19" s="6">
        <f t="shared" si="1"/>
        <v>0</v>
      </c>
      <c r="J19" s="8">
        <f t="shared" si="2"/>
        <v>0</v>
      </c>
    </row>
    <row r="20" spans="1:10" ht="20.25" customHeight="1">
      <c r="A20" s="30"/>
      <c r="B20" s="68"/>
      <c r="C20" s="28" t="s">
        <v>25</v>
      </c>
      <c r="D20" s="6">
        <v>37749696</v>
      </c>
      <c r="E20" s="6">
        <v>-3780968</v>
      </c>
      <c r="F20" s="6">
        <f t="shared" si="0"/>
        <v>33968728</v>
      </c>
      <c r="G20" s="6">
        <v>33948026.57</v>
      </c>
      <c r="H20" s="6">
        <f t="shared" si="3"/>
        <v>33948026.57</v>
      </c>
      <c r="I20" s="6">
        <f t="shared" si="1"/>
        <v>0</v>
      </c>
      <c r="J20" s="8">
        <f t="shared" si="2"/>
        <v>0</v>
      </c>
    </row>
    <row r="21" spans="1:10" ht="20.25" customHeight="1">
      <c r="A21" s="30"/>
      <c r="B21" s="68"/>
      <c r="C21" s="28" t="s">
        <v>26</v>
      </c>
      <c r="D21" s="6">
        <v>0</v>
      </c>
      <c r="E21" s="6">
        <v>0</v>
      </c>
      <c r="F21" s="6">
        <f t="shared" si="0"/>
        <v>0</v>
      </c>
      <c r="G21" s="6">
        <v>0</v>
      </c>
      <c r="H21" s="6">
        <f t="shared" si="3"/>
        <v>0</v>
      </c>
      <c r="I21" s="6">
        <f t="shared" si="1"/>
        <v>0</v>
      </c>
      <c r="J21" s="8">
        <f t="shared" si="2"/>
        <v>0</v>
      </c>
    </row>
    <row r="22" spans="1:10" ht="20.25" customHeight="1">
      <c r="A22" s="30"/>
      <c r="B22" s="68"/>
      <c r="C22" s="28" t="s">
        <v>27</v>
      </c>
      <c r="D22" s="6">
        <v>0</v>
      </c>
      <c r="E22" s="6">
        <v>0</v>
      </c>
      <c r="F22" s="6">
        <f t="shared" si="0"/>
        <v>0</v>
      </c>
      <c r="G22" s="6">
        <v>0</v>
      </c>
      <c r="H22" s="6">
        <f t="shared" si="3"/>
        <v>0</v>
      </c>
      <c r="I22" s="6">
        <f t="shared" si="1"/>
        <v>0</v>
      </c>
      <c r="J22" s="8">
        <f t="shared" si="2"/>
        <v>0</v>
      </c>
    </row>
    <row r="23" spans="1:10" ht="20.25" customHeight="1">
      <c r="A23" s="30"/>
      <c r="B23" s="68"/>
      <c r="C23" s="28" t="s">
        <v>28</v>
      </c>
      <c r="D23" s="6">
        <v>14968994</v>
      </c>
      <c r="E23" s="6">
        <v>3902178</v>
      </c>
      <c r="F23" s="6">
        <f t="shared" si="0"/>
        <v>18871172</v>
      </c>
      <c r="G23" s="6">
        <v>15351171.3</v>
      </c>
      <c r="H23" s="6">
        <f t="shared" si="3"/>
        <v>15351171.3</v>
      </c>
      <c r="I23" s="6">
        <f t="shared" si="1"/>
        <v>382177.30000000075</v>
      </c>
      <c r="J23" s="8">
        <f t="shared" si="2"/>
        <v>0</v>
      </c>
    </row>
    <row r="24" spans="1:10" ht="20.25" customHeight="1">
      <c r="A24" s="30"/>
      <c r="B24" s="68"/>
      <c r="C24" s="28" t="s">
        <v>29</v>
      </c>
      <c r="D24" s="6">
        <v>0</v>
      </c>
      <c r="E24" s="6">
        <v>0</v>
      </c>
      <c r="F24" s="6">
        <f t="shared" si="0"/>
        <v>0</v>
      </c>
      <c r="G24" s="6">
        <v>0</v>
      </c>
      <c r="H24" s="6">
        <f t="shared" si="3"/>
        <v>0</v>
      </c>
      <c r="I24" s="6">
        <f t="shared" si="1"/>
        <v>0</v>
      </c>
      <c r="J24" s="8">
        <f t="shared" si="2"/>
        <v>0</v>
      </c>
    </row>
    <row r="25" spans="1:10" ht="20.25" customHeight="1">
      <c r="A25" s="30"/>
      <c r="B25" s="68"/>
      <c r="C25" s="28" t="s">
        <v>30</v>
      </c>
      <c r="D25" s="6">
        <v>0</v>
      </c>
      <c r="E25" s="6">
        <v>0</v>
      </c>
      <c r="F25" s="6">
        <f t="shared" si="0"/>
        <v>0</v>
      </c>
      <c r="G25" s="6">
        <v>0</v>
      </c>
      <c r="H25" s="6">
        <f t="shared" si="3"/>
        <v>0</v>
      </c>
      <c r="I25" s="6">
        <f t="shared" si="1"/>
        <v>0</v>
      </c>
      <c r="J25" s="8">
        <f t="shared" si="2"/>
        <v>0</v>
      </c>
    </row>
    <row r="26" spans="1:10" ht="20.25" customHeight="1">
      <c r="A26" s="30"/>
      <c r="B26" s="68"/>
      <c r="C26" s="28" t="s">
        <v>31</v>
      </c>
      <c r="D26" s="6">
        <v>26617450</v>
      </c>
      <c r="E26" s="6">
        <v>401323</v>
      </c>
      <c r="F26" s="6">
        <f t="shared" si="0"/>
        <v>27018773</v>
      </c>
      <c r="G26" s="6">
        <v>21045061.23</v>
      </c>
      <c r="H26" s="6">
        <f t="shared" si="3"/>
        <v>21045061.23</v>
      </c>
      <c r="I26" s="6">
        <f t="shared" si="1"/>
        <v>0</v>
      </c>
      <c r="J26" s="8">
        <f t="shared" si="2"/>
        <v>0</v>
      </c>
    </row>
    <row r="27" spans="1:11" ht="20.25" customHeight="1">
      <c r="A27" s="30"/>
      <c r="B27" s="68"/>
      <c r="C27" s="28" t="s">
        <v>32</v>
      </c>
      <c r="D27" s="6">
        <v>61151543</v>
      </c>
      <c r="E27" s="6">
        <f>15752541+36855791</f>
        <v>52608332</v>
      </c>
      <c r="F27" s="6">
        <f t="shared" si="0"/>
        <v>113759875</v>
      </c>
      <c r="G27" s="6">
        <v>113759875</v>
      </c>
      <c r="H27" s="6">
        <f>G27-K27</f>
        <v>105831968</v>
      </c>
      <c r="I27" s="6">
        <f t="shared" si="1"/>
        <v>44680425</v>
      </c>
      <c r="J27" s="8">
        <f t="shared" si="2"/>
        <v>-7927907</v>
      </c>
      <c r="K27" s="2">
        <v>7927907</v>
      </c>
    </row>
    <row r="28" spans="1:10" ht="20.25" customHeight="1">
      <c r="A28" s="30"/>
      <c r="B28" s="68"/>
      <c r="C28" s="28" t="s">
        <v>33</v>
      </c>
      <c r="D28" s="6">
        <v>0</v>
      </c>
      <c r="E28" s="6">
        <v>95917388.24</v>
      </c>
      <c r="F28" s="6">
        <f t="shared" si="0"/>
        <v>95917388.24</v>
      </c>
      <c r="G28" s="6">
        <v>95917388.24</v>
      </c>
      <c r="H28" s="6">
        <f t="shared" si="3"/>
        <v>95917388.24</v>
      </c>
      <c r="I28" s="6">
        <f t="shared" si="1"/>
        <v>95917388.24</v>
      </c>
      <c r="J28" s="8">
        <f t="shared" si="2"/>
        <v>0</v>
      </c>
    </row>
    <row r="29" spans="1:10" ht="20.25" customHeight="1">
      <c r="A29" s="30"/>
      <c r="B29" s="67" t="s">
        <v>34</v>
      </c>
      <c r="C29" s="32"/>
      <c r="D29" s="9">
        <f>SUM(D30:D35)</f>
        <v>10475235</v>
      </c>
      <c r="E29" s="9">
        <f>SUM(E30:E35)</f>
        <v>2611589.37</v>
      </c>
      <c r="F29" s="9">
        <f>SUM(F30:F35)</f>
        <v>13086824.370000001</v>
      </c>
      <c r="G29" s="9">
        <f>SUM(G30:G35)</f>
        <v>9076450.9</v>
      </c>
      <c r="H29" s="9">
        <f>SUM(H30:H35)</f>
        <v>9076450.9</v>
      </c>
      <c r="I29" s="6">
        <f t="shared" si="1"/>
        <v>0</v>
      </c>
      <c r="J29" s="8">
        <f t="shared" si="2"/>
        <v>0</v>
      </c>
    </row>
    <row r="30" spans="1:10" ht="20.25" customHeight="1">
      <c r="A30" s="30"/>
      <c r="B30" s="68"/>
      <c r="C30" s="29" t="s">
        <v>35</v>
      </c>
      <c r="D30" s="6">
        <v>7521</v>
      </c>
      <c r="E30" s="6">
        <f>-717+1100.29</f>
        <v>383.28999999999996</v>
      </c>
      <c r="F30" s="6">
        <f t="shared" si="0"/>
        <v>7904.29</v>
      </c>
      <c r="G30" s="6">
        <v>7904.29</v>
      </c>
      <c r="H30" s="6">
        <f t="shared" si="3"/>
        <v>7904.29</v>
      </c>
      <c r="I30" s="6">
        <f t="shared" si="1"/>
        <v>383.28999999999996</v>
      </c>
      <c r="J30" s="8">
        <f t="shared" si="2"/>
        <v>0</v>
      </c>
    </row>
    <row r="31" spans="1:10" ht="20.25" customHeight="1">
      <c r="A31" s="30"/>
      <c r="B31" s="68"/>
      <c r="C31" s="29" t="s">
        <v>36</v>
      </c>
      <c r="D31" s="6">
        <v>1394687</v>
      </c>
      <c r="E31" s="6">
        <f>63611+0.08</f>
        <v>63611.08</v>
      </c>
      <c r="F31" s="6">
        <f t="shared" si="0"/>
        <v>1458298.08</v>
      </c>
      <c r="G31" s="6">
        <v>1458298.08</v>
      </c>
      <c r="H31" s="6">
        <f t="shared" si="3"/>
        <v>1458298.08</v>
      </c>
      <c r="I31" s="6">
        <f t="shared" si="1"/>
        <v>63611.080000000075</v>
      </c>
      <c r="J31" s="8">
        <f t="shared" si="2"/>
        <v>0</v>
      </c>
    </row>
    <row r="32" spans="1:10" ht="20.25" customHeight="1">
      <c r="A32" s="30"/>
      <c r="B32" s="68"/>
      <c r="C32" s="29" t="s">
        <v>37</v>
      </c>
      <c r="D32" s="6">
        <v>9073027</v>
      </c>
      <c r="E32" s="6">
        <v>2547595</v>
      </c>
      <c r="F32" s="6">
        <f t="shared" si="0"/>
        <v>11620622</v>
      </c>
      <c r="G32" s="6">
        <v>7610248.53</v>
      </c>
      <c r="H32" s="6">
        <f t="shared" si="3"/>
        <v>7610248.53</v>
      </c>
      <c r="I32" s="6">
        <f t="shared" si="1"/>
        <v>0</v>
      </c>
      <c r="J32" s="8">
        <f t="shared" si="2"/>
        <v>0</v>
      </c>
    </row>
    <row r="33" spans="1:10" ht="20.25" customHeight="1">
      <c r="A33" s="30"/>
      <c r="B33" s="68"/>
      <c r="C33" s="29" t="s">
        <v>38</v>
      </c>
      <c r="D33" s="6">
        <v>0</v>
      </c>
      <c r="E33" s="6">
        <v>0</v>
      </c>
      <c r="F33" s="6">
        <f t="shared" si="0"/>
        <v>0</v>
      </c>
      <c r="G33" s="6">
        <v>0</v>
      </c>
      <c r="H33" s="6">
        <f t="shared" si="3"/>
        <v>0</v>
      </c>
      <c r="I33" s="6">
        <f t="shared" si="1"/>
        <v>0</v>
      </c>
      <c r="J33" s="8">
        <f t="shared" si="2"/>
        <v>0</v>
      </c>
    </row>
    <row r="34" spans="1:10" ht="20.25" customHeight="1">
      <c r="A34" s="30"/>
      <c r="B34" s="68"/>
      <c r="C34" s="29" t="s">
        <v>39</v>
      </c>
      <c r="D34" s="6">
        <v>0</v>
      </c>
      <c r="E34" s="6">
        <v>0</v>
      </c>
      <c r="F34" s="6">
        <f t="shared" si="0"/>
        <v>0</v>
      </c>
      <c r="G34" s="6">
        <v>0</v>
      </c>
      <c r="H34" s="6">
        <f t="shared" si="3"/>
        <v>0</v>
      </c>
      <c r="I34" s="6">
        <f t="shared" si="1"/>
        <v>0</v>
      </c>
      <c r="J34" s="8">
        <f t="shared" si="2"/>
        <v>0</v>
      </c>
    </row>
    <row r="35" spans="1:10" ht="20.25" customHeight="1">
      <c r="A35" s="30"/>
      <c r="B35" s="67" t="s">
        <v>40</v>
      </c>
      <c r="C35" s="32"/>
      <c r="D35" s="6">
        <v>0</v>
      </c>
      <c r="E35" s="6">
        <v>0</v>
      </c>
      <c r="F35" s="6">
        <f t="shared" si="0"/>
        <v>0</v>
      </c>
      <c r="G35" s="6">
        <v>0</v>
      </c>
      <c r="H35" s="6">
        <f t="shared" si="3"/>
        <v>0</v>
      </c>
      <c r="I35" s="6">
        <f t="shared" si="1"/>
        <v>0</v>
      </c>
      <c r="J35" s="8">
        <f t="shared" si="2"/>
        <v>0</v>
      </c>
    </row>
    <row r="36" spans="1:10" ht="20.25" customHeight="1" thickBot="1">
      <c r="A36" s="69"/>
      <c r="B36" s="70" t="s">
        <v>41</v>
      </c>
      <c r="C36" s="71"/>
      <c r="D36" s="72">
        <f>SUM(D37)</f>
        <v>0</v>
      </c>
      <c r="E36" s="72">
        <f>SUM(E37)</f>
        <v>10000000</v>
      </c>
      <c r="F36" s="72">
        <f>SUM(F37)</f>
        <v>10000000</v>
      </c>
      <c r="G36" s="72">
        <f>SUM(G37)</f>
        <v>10000000</v>
      </c>
      <c r="H36" s="72">
        <f>SUM(H37)</f>
        <v>10000000</v>
      </c>
      <c r="I36" s="72">
        <f t="shared" si="1"/>
        <v>10000000</v>
      </c>
      <c r="J36" s="8">
        <f t="shared" si="2"/>
        <v>0</v>
      </c>
    </row>
    <row r="37" spans="1:10" ht="20.25" customHeight="1">
      <c r="A37" s="73"/>
      <c r="B37" s="74"/>
      <c r="C37" s="75" t="s">
        <v>42</v>
      </c>
      <c r="D37" s="65">
        <v>0</v>
      </c>
      <c r="E37" s="65">
        <v>10000000</v>
      </c>
      <c r="F37" s="65">
        <f t="shared" si="0"/>
        <v>10000000</v>
      </c>
      <c r="G37" s="65">
        <v>10000000</v>
      </c>
      <c r="H37" s="65">
        <v>10000000</v>
      </c>
      <c r="I37" s="65">
        <f t="shared" si="1"/>
        <v>10000000</v>
      </c>
      <c r="J37" s="8">
        <f t="shared" si="2"/>
        <v>0</v>
      </c>
    </row>
    <row r="38" spans="1:10" ht="20.25" customHeight="1">
      <c r="A38" s="30"/>
      <c r="B38" s="67" t="s">
        <v>43</v>
      </c>
      <c r="C38" s="32"/>
      <c r="D38" s="9">
        <f>SUM(D39:D40)</f>
        <v>17066420</v>
      </c>
      <c r="E38" s="9">
        <f>SUM(E39:E40)</f>
        <v>1607368</v>
      </c>
      <c r="F38" s="9">
        <f>SUM(F39:F40)</f>
        <v>18673788</v>
      </c>
      <c r="G38" s="9">
        <f>SUM(G39:G40)</f>
        <v>16208270.55</v>
      </c>
      <c r="H38" s="9">
        <f>SUM(H39:H40)</f>
        <v>14828093.270000001</v>
      </c>
      <c r="I38" s="9">
        <f t="shared" si="1"/>
        <v>0</v>
      </c>
      <c r="J38" s="8">
        <f t="shared" si="2"/>
        <v>-1380177.2799999993</v>
      </c>
    </row>
    <row r="39" spans="1:10" ht="20.25" customHeight="1">
      <c r="A39" s="30"/>
      <c r="B39" s="68"/>
      <c r="C39" s="29" t="s">
        <v>44</v>
      </c>
      <c r="D39" s="6">
        <v>0</v>
      </c>
      <c r="E39" s="6">
        <v>0</v>
      </c>
      <c r="F39" s="6">
        <f t="shared" si="0"/>
        <v>0</v>
      </c>
      <c r="G39" s="6">
        <v>0</v>
      </c>
      <c r="H39" s="6">
        <v>0</v>
      </c>
      <c r="I39" s="6">
        <v>0</v>
      </c>
      <c r="J39" s="8">
        <f t="shared" si="2"/>
        <v>0</v>
      </c>
    </row>
    <row r="40" spans="1:11" ht="20.25" customHeight="1">
      <c r="A40" s="30"/>
      <c r="B40" s="68"/>
      <c r="C40" s="29" t="s">
        <v>45</v>
      </c>
      <c r="D40" s="6">
        <f>14627390+2439030</f>
        <v>17066420</v>
      </c>
      <c r="E40" s="6">
        <f>539927+1067441</f>
        <v>1607368</v>
      </c>
      <c r="F40" s="6">
        <f t="shared" si="0"/>
        <v>18673788</v>
      </c>
      <c r="G40" s="6">
        <f>15694831+513439.55</f>
        <v>16208270.55</v>
      </c>
      <c r="H40" s="6">
        <f>G40-K40</f>
        <v>14828093.270000001</v>
      </c>
      <c r="I40" s="6">
        <v>0</v>
      </c>
      <c r="J40" s="8">
        <f t="shared" si="2"/>
        <v>-1380177.2799999993</v>
      </c>
      <c r="K40" s="2">
        <f>1351863+28314.28</f>
        <v>1380177.28</v>
      </c>
    </row>
    <row r="41" spans="1:10" ht="12">
      <c r="A41" s="10"/>
      <c r="B41" s="76"/>
      <c r="C41" s="27"/>
      <c r="D41" s="6"/>
      <c r="E41" s="6"/>
      <c r="F41" s="6" t="s">
        <v>46</v>
      </c>
      <c r="G41" s="6"/>
      <c r="H41" s="6"/>
      <c r="I41" s="6"/>
      <c r="J41" s="8">
        <f t="shared" si="2"/>
        <v>0</v>
      </c>
    </row>
    <row r="42" spans="1:10" ht="12">
      <c r="A42" s="53" t="s">
        <v>47</v>
      </c>
      <c r="B42" s="54"/>
      <c r="C42" s="56"/>
      <c r="D42" s="11">
        <f>D9+D10+D11+D12+D13+D14+D15+D16+D29+D35+D36+D38</f>
        <v>1743828242.09</v>
      </c>
      <c r="E42" s="11">
        <f>E9+E10+E11+E12+E13+E14+E15+E16+E29+E36+E38</f>
        <v>216900499.14000002</v>
      </c>
      <c r="F42" s="11">
        <f>F9+F10+F11+F12+F13+F14+F15+F16+F29+F35+F36+F38</f>
        <v>1960728741.2299998</v>
      </c>
      <c r="G42" s="11">
        <f>G9+G10+G11+G12+G13+G14+G15+G16+G29+G35+G36+G38</f>
        <v>1785120795.42</v>
      </c>
      <c r="H42" s="11">
        <f>H9+H10+H11+H12+H13+H14+H15+H16+H29+H35+H36+H38</f>
        <v>1428656587.5600002</v>
      </c>
      <c r="I42" s="11">
        <f>I9+I10+I11+I12+I13+I14+I15+I16+I29+I35+I36+I38</f>
        <v>57243487.39999998</v>
      </c>
      <c r="J42" s="8">
        <f t="shared" si="2"/>
        <v>-356464207.8599999</v>
      </c>
    </row>
    <row r="43" spans="1:9" ht="12">
      <c r="A43" s="53" t="s">
        <v>48</v>
      </c>
      <c r="B43" s="54"/>
      <c r="C43" s="56"/>
      <c r="D43" s="12"/>
      <c r="E43" s="13"/>
      <c r="F43" s="14"/>
      <c r="G43" s="13"/>
      <c r="H43" s="13"/>
      <c r="I43" s="6"/>
    </row>
    <row r="44" spans="1:9" ht="12">
      <c r="A44" s="53" t="s">
        <v>49</v>
      </c>
      <c r="B44" s="54"/>
      <c r="C44" s="56"/>
      <c r="D44" s="14"/>
      <c r="E44" s="15"/>
      <c r="F44" s="14"/>
      <c r="G44" s="14"/>
      <c r="H44" s="14"/>
      <c r="I44" s="6"/>
    </row>
    <row r="45" spans="1:9" ht="12">
      <c r="A45" s="10"/>
      <c r="B45" s="76"/>
      <c r="C45" s="27"/>
      <c r="D45" s="14"/>
      <c r="E45" s="15"/>
      <c r="F45" s="14"/>
      <c r="G45" s="14"/>
      <c r="H45" s="14"/>
      <c r="I45" s="6"/>
    </row>
    <row r="46" spans="1:9" ht="12">
      <c r="A46" s="53" t="s">
        <v>50</v>
      </c>
      <c r="B46" s="54"/>
      <c r="C46" s="56"/>
      <c r="D46" s="14"/>
      <c r="E46" s="15"/>
      <c r="F46" s="14"/>
      <c r="G46" s="14"/>
      <c r="H46" s="14"/>
      <c r="I46" s="6"/>
    </row>
    <row r="47" spans="1:10" ht="21" customHeight="1">
      <c r="A47" s="30"/>
      <c r="B47" s="67" t="s">
        <v>51</v>
      </c>
      <c r="C47" s="32"/>
      <c r="D47" s="16">
        <f>SUM(D48:D55)</f>
        <v>538426713</v>
      </c>
      <c r="E47" s="16">
        <f>SUM(E48:E55)</f>
        <v>11699058</v>
      </c>
      <c r="F47" s="16">
        <f>SUM(F48:F55)</f>
        <v>550125771</v>
      </c>
      <c r="G47" s="16">
        <f>SUM(G48:G55)</f>
        <v>550125775</v>
      </c>
      <c r="H47" s="16">
        <f>SUM(H48:H55)</f>
        <v>550125775</v>
      </c>
      <c r="I47" s="9">
        <f>IF(H47&gt;D47,H47-D47,0)*0</f>
        <v>0</v>
      </c>
      <c r="J47" s="8">
        <f aca="true" t="shared" si="4" ref="J47:J70">H47-G47</f>
        <v>0</v>
      </c>
    </row>
    <row r="48" spans="1:10" ht="24">
      <c r="A48" s="30"/>
      <c r="B48" s="68"/>
      <c r="C48" s="28" t="s">
        <v>52</v>
      </c>
      <c r="D48" s="14">
        <v>0</v>
      </c>
      <c r="E48" s="15">
        <v>0</v>
      </c>
      <c r="F48" s="14">
        <f t="shared" si="0"/>
        <v>0</v>
      </c>
      <c r="G48" s="14">
        <v>0</v>
      </c>
      <c r="H48" s="14">
        <v>0</v>
      </c>
      <c r="I48" s="6">
        <f t="shared" si="1"/>
        <v>0</v>
      </c>
      <c r="J48" s="8">
        <f t="shared" si="4"/>
        <v>0</v>
      </c>
    </row>
    <row r="49" spans="1:10" ht="24">
      <c r="A49" s="30"/>
      <c r="B49" s="68"/>
      <c r="C49" s="28" t="s">
        <v>53</v>
      </c>
      <c r="D49" s="14">
        <v>0</v>
      </c>
      <c r="E49" s="15">
        <v>0</v>
      </c>
      <c r="F49" s="14">
        <f t="shared" si="0"/>
        <v>0</v>
      </c>
      <c r="G49" s="14">
        <v>0</v>
      </c>
      <c r="H49" s="14">
        <v>0</v>
      </c>
      <c r="I49" s="6">
        <f t="shared" si="1"/>
        <v>0</v>
      </c>
      <c r="J49" s="8">
        <f t="shared" si="4"/>
        <v>0</v>
      </c>
    </row>
    <row r="50" spans="1:10" ht="24">
      <c r="A50" s="30"/>
      <c r="B50" s="68"/>
      <c r="C50" s="28" t="s">
        <v>54</v>
      </c>
      <c r="D50" s="14">
        <v>87266230</v>
      </c>
      <c r="E50" s="15">
        <v>-2039969</v>
      </c>
      <c r="F50" s="14">
        <f t="shared" si="0"/>
        <v>85226261</v>
      </c>
      <c r="G50" s="14">
        <v>85226265</v>
      </c>
      <c r="H50" s="14">
        <f>G50</f>
        <v>85226265</v>
      </c>
      <c r="I50" s="6">
        <f t="shared" si="1"/>
        <v>0</v>
      </c>
      <c r="J50" s="8">
        <f t="shared" si="4"/>
        <v>0</v>
      </c>
    </row>
    <row r="51" spans="1:10" ht="36">
      <c r="A51" s="30"/>
      <c r="B51" s="68"/>
      <c r="C51" s="28" t="s">
        <v>55</v>
      </c>
      <c r="D51" s="14">
        <v>451160483</v>
      </c>
      <c r="E51" s="15">
        <v>13739027</v>
      </c>
      <c r="F51" s="14">
        <f t="shared" si="0"/>
        <v>464899510</v>
      </c>
      <c r="G51" s="14">
        <v>464899510</v>
      </c>
      <c r="H51" s="14">
        <f>G51</f>
        <v>464899510</v>
      </c>
      <c r="I51" s="6">
        <v>0</v>
      </c>
      <c r="J51" s="8">
        <f t="shared" si="4"/>
        <v>0</v>
      </c>
    </row>
    <row r="52" spans="1:10" ht="12">
      <c r="A52" s="30"/>
      <c r="B52" s="68"/>
      <c r="C52" s="28" t="s">
        <v>56</v>
      </c>
      <c r="D52" s="14">
        <v>0</v>
      </c>
      <c r="E52" s="15">
        <v>0</v>
      </c>
      <c r="F52" s="14">
        <f t="shared" si="0"/>
        <v>0</v>
      </c>
      <c r="G52" s="14">
        <v>0</v>
      </c>
      <c r="H52" s="14">
        <v>0</v>
      </c>
      <c r="I52" s="6">
        <f t="shared" si="1"/>
        <v>0</v>
      </c>
      <c r="J52" s="8">
        <f t="shared" si="4"/>
        <v>0</v>
      </c>
    </row>
    <row r="53" spans="1:10" ht="24">
      <c r="A53" s="30"/>
      <c r="B53" s="68"/>
      <c r="C53" s="28" t="s">
        <v>57</v>
      </c>
      <c r="D53" s="14">
        <v>0</v>
      </c>
      <c r="E53" s="15">
        <v>0</v>
      </c>
      <c r="F53" s="14">
        <f t="shared" si="0"/>
        <v>0</v>
      </c>
      <c r="G53" s="14">
        <v>0</v>
      </c>
      <c r="H53" s="14">
        <v>0</v>
      </c>
      <c r="I53" s="6">
        <f t="shared" si="1"/>
        <v>0</v>
      </c>
      <c r="J53" s="8">
        <f t="shared" si="4"/>
        <v>0</v>
      </c>
    </row>
    <row r="54" spans="1:10" ht="24">
      <c r="A54" s="30"/>
      <c r="B54" s="68"/>
      <c r="C54" s="28" t="s">
        <v>58</v>
      </c>
      <c r="D54" s="14">
        <v>0</v>
      </c>
      <c r="E54" s="15">
        <v>0</v>
      </c>
      <c r="F54" s="14">
        <f t="shared" si="0"/>
        <v>0</v>
      </c>
      <c r="G54" s="14">
        <v>0</v>
      </c>
      <c r="H54" s="14">
        <v>0</v>
      </c>
      <c r="I54" s="6">
        <f t="shared" si="1"/>
        <v>0</v>
      </c>
      <c r="J54" s="8">
        <f t="shared" si="4"/>
        <v>0</v>
      </c>
    </row>
    <row r="55" spans="1:10" ht="24">
      <c r="A55" s="30"/>
      <c r="B55" s="68"/>
      <c r="C55" s="28" t="s">
        <v>59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6">
        <f t="shared" si="1"/>
        <v>0</v>
      </c>
      <c r="J55" s="8">
        <f t="shared" si="4"/>
        <v>0</v>
      </c>
    </row>
    <row r="56" spans="1:10" ht="21" customHeight="1">
      <c r="A56" s="30"/>
      <c r="B56" s="67" t="s">
        <v>60</v>
      </c>
      <c r="C56" s="32"/>
      <c r="D56" s="16">
        <f>SUM(D57:D60)</f>
        <v>41588137.4</v>
      </c>
      <c r="E56" s="16">
        <f>SUM(E57:E60)</f>
        <v>18190596</v>
      </c>
      <c r="F56" s="16">
        <f>SUM(F57:F60)</f>
        <v>59778733.4</v>
      </c>
      <c r="G56" s="16">
        <f>SUM(G57:G60)</f>
        <v>50756390.82</v>
      </c>
      <c r="H56" s="16">
        <f>SUM(H57:H60)</f>
        <v>50756390.82</v>
      </c>
      <c r="I56" s="9">
        <f>IF(H56&gt;D56,H56-D56,0)*0</f>
        <v>0</v>
      </c>
      <c r="J56" s="8">
        <f t="shared" si="4"/>
        <v>0</v>
      </c>
    </row>
    <row r="57" spans="1:10" ht="21" customHeight="1">
      <c r="A57" s="30"/>
      <c r="B57" s="68"/>
      <c r="C57" s="29" t="s">
        <v>61</v>
      </c>
      <c r="D57" s="14">
        <v>0</v>
      </c>
      <c r="E57" s="15">
        <v>0</v>
      </c>
      <c r="F57" s="14">
        <f t="shared" si="0"/>
        <v>0</v>
      </c>
      <c r="G57" s="14">
        <v>0</v>
      </c>
      <c r="H57" s="14">
        <v>0</v>
      </c>
      <c r="I57" s="6">
        <f t="shared" si="1"/>
        <v>0</v>
      </c>
      <c r="J57" s="8">
        <f t="shared" si="4"/>
        <v>0</v>
      </c>
    </row>
    <row r="58" spans="1:10" ht="21" customHeight="1">
      <c r="A58" s="30"/>
      <c r="B58" s="68"/>
      <c r="C58" s="29" t="s">
        <v>62</v>
      </c>
      <c r="D58" s="14">
        <v>0</v>
      </c>
      <c r="E58" s="15">
        <v>0</v>
      </c>
      <c r="F58" s="14">
        <f t="shared" si="0"/>
        <v>0</v>
      </c>
      <c r="G58" s="14">
        <v>0</v>
      </c>
      <c r="H58" s="14">
        <v>0</v>
      </c>
      <c r="I58" s="6">
        <f t="shared" si="1"/>
        <v>0</v>
      </c>
      <c r="J58" s="8">
        <f t="shared" si="4"/>
        <v>0</v>
      </c>
    </row>
    <row r="59" spans="1:10" ht="21" customHeight="1">
      <c r="A59" s="30"/>
      <c r="B59" s="68"/>
      <c r="C59" s="29" t="s">
        <v>63</v>
      </c>
      <c r="D59" s="14">
        <v>0</v>
      </c>
      <c r="E59" s="15">
        <v>0</v>
      </c>
      <c r="F59" s="14">
        <f t="shared" si="0"/>
        <v>0</v>
      </c>
      <c r="G59" s="14">
        <v>0</v>
      </c>
      <c r="H59" s="14">
        <v>0</v>
      </c>
      <c r="I59" s="6">
        <f t="shared" si="1"/>
        <v>0</v>
      </c>
      <c r="J59" s="8">
        <f t="shared" si="4"/>
        <v>0</v>
      </c>
    </row>
    <row r="60" spans="1:10" ht="21" customHeight="1">
      <c r="A60" s="30"/>
      <c r="B60" s="68"/>
      <c r="C60" s="29" t="s">
        <v>64</v>
      </c>
      <c r="D60" s="14">
        <v>41588137.4</v>
      </c>
      <c r="E60" s="15">
        <v>18190596</v>
      </c>
      <c r="F60" s="14">
        <f t="shared" si="0"/>
        <v>59778733.4</v>
      </c>
      <c r="G60" s="14">
        <v>50756390.82</v>
      </c>
      <c r="H60" s="6">
        <v>50756390.82</v>
      </c>
      <c r="I60" s="6">
        <v>0</v>
      </c>
      <c r="J60" s="8">
        <f t="shared" si="4"/>
        <v>0</v>
      </c>
    </row>
    <row r="61" spans="1:10" ht="21" customHeight="1">
      <c r="A61" s="30"/>
      <c r="B61" s="67" t="s">
        <v>65</v>
      </c>
      <c r="C61" s="32"/>
      <c r="D61" s="14">
        <v>0</v>
      </c>
      <c r="E61" s="15">
        <v>0</v>
      </c>
      <c r="F61" s="14">
        <f t="shared" si="0"/>
        <v>0</v>
      </c>
      <c r="G61" s="14">
        <v>0</v>
      </c>
      <c r="H61" s="14">
        <v>0</v>
      </c>
      <c r="I61" s="6">
        <f t="shared" si="1"/>
        <v>0</v>
      </c>
      <c r="J61" s="8">
        <f t="shared" si="4"/>
        <v>0</v>
      </c>
    </row>
    <row r="62" spans="1:10" ht="21" customHeight="1">
      <c r="A62" s="30"/>
      <c r="B62" s="68"/>
      <c r="C62" s="29" t="s">
        <v>66</v>
      </c>
      <c r="D62" s="14">
        <v>0</v>
      </c>
      <c r="E62" s="15">
        <v>0</v>
      </c>
      <c r="F62" s="14">
        <f t="shared" si="0"/>
        <v>0</v>
      </c>
      <c r="G62" s="14">
        <v>0</v>
      </c>
      <c r="H62" s="14">
        <v>0</v>
      </c>
      <c r="I62" s="6">
        <f t="shared" si="1"/>
        <v>0</v>
      </c>
      <c r="J62" s="8">
        <f t="shared" si="4"/>
        <v>0</v>
      </c>
    </row>
    <row r="63" spans="1:10" ht="21" customHeight="1">
      <c r="A63" s="30"/>
      <c r="B63" s="68"/>
      <c r="C63" s="29" t="s">
        <v>67</v>
      </c>
      <c r="D63" s="14">
        <v>0</v>
      </c>
      <c r="E63" s="15">
        <v>0</v>
      </c>
      <c r="F63" s="14">
        <f t="shared" si="0"/>
        <v>0</v>
      </c>
      <c r="G63" s="14">
        <v>0</v>
      </c>
      <c r="H63" s="14">
        <v>0</v>
      </c>
      <c r="I63" s="6">
        <f t="shared" si="1"/>
        <v>0</v>
      </c>
      <c r="J63" s="8">
        <f t="shared" si="4"/>
        <v>0</v>
      </c>
    </row>
    <row r="64" spans="1:10" ht="21" customHeight="1">
      <c r="A64" s="30"/>
      <c r="B64" s="67" t="s">
        <v>68</v>
      </c>
      <c r="C64" s="32"/>
      <c r="D64" s="14">
        <v>0</v>
      </c>
      <c r="E64" s="15">
        <v>0</v>
      </c>
      <c r="F64" s="14">
        <f t="shared" si="0"/>
        <v>0</v>
      </c>
      <c r="G64" s="14">
        <v>0</v>
      </c>
      <c r="H64" s="14">
        <v>0</v>
      </c>
      <c r="I64" s="6">
        <f t="shared" si="1"/>
        <v>0</v>
      </c>
      <c r="J64" s="8">
        <f t="shared" si="4"/>
        <v>0</v>
      </c>
    </row>
    <row r="65" spans="1:10" ht="21" customHeight="1">
      <c r="A65" s="30"/>
      <c r="B65" s="67" t="s">
        <v>69</v>
      </c>
      <c r="C65" s="32"/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6">
        <f t="shared" si="1"/>
        <v>0</v>
      </c>
      <c r="J65" s="8">
        <f t="shared" si="4"/>
        <v>0</v>
      </c>
    </row>
    <row r="66" spans="1:10" ht="12">
      <c r="A66" s="10"/>
      <c r="B66" s="77"/>
      <c r="C66" s="59"/>
      <c r="D66" s="17"/>
      <c r="E66" s="18"/>
      <c r="F66" s="17">
        <f t="shared" si="0"/>
        <v>0</v>
      </c>
      <c r="G66" s="17"/>
      <c r="H66" s="17"/>
      <c r="I66" s="17"/>
      <c r="J66" s="8">
        <f t="shared" si="4"/>
        <v>0</v>
      </c>
    </row>
    <row r="67" spans="1:10" ht="12.75" thickBot="1">
      <c r="A67" s="78" t="s">
        <v>70</v>
      </c>
      <c r="B67" s="79"/>
      <c r="C67" s="80"/>
      <c r="D67" s="81">
        <f>D47+D56+D64+D65</f>
        <v>580014850.4</v>
      </c>
      <c r="E67" s="81">
        <f>E47+E56+E64+E65</f>
        <v>29889654</v>
      </c>
      <c r="F67" s="81">
        <f>F47+F56+F64+F65</f>
        <v>609904504.4</v>
      </c>
      <c r="G67" s="81">
        <f>G47+G56+G64+G65</f>
        <v>600882165.82</v>
      </c>
      <c r="H67" s="81">
        <f>H47+H56+H64+H65</f>
        <v>600882165.82</v>
      </c>
      <c r="I67" s="72">
        <f>IF(H67&gt;D67,H67-D67,0)*0</f>
        <v>0</v>
      </c>
      <c r="J67" s="8">
        <f t="shared" si="4"/>
        <v>0</v>
      </c>
    </row>
    <row r="68" spans="1:10" ht="12">
      <c r="A68" s="10"/>
      <c r="B68" s="58"/>
      <c r="C68" s="59"/>
      <c r="D68" s="19"/>
      <c r="E68" s="20"/>
      <c r="F68" s="19">
        <f t="shared" si="0"/>
        <v>0</v>
      </c>
      <c r="G68" s="19"/>
      <c r="H68" s="19"/>
      <c r="I68" s="19"/>
      <c r="J68" s="8">
        <f t="shared" si="4"/>
        <v>0</v>
      </c>
    </row>
    <row r="69" spans="1:10" ht="12">
      <c r="A69" s="53" t="s">
        <v>71</v>
      </c>
      <c r="B69" s="54"/>
      <c r="C69" s="56"/>
      <c r="D69" s="21">
        <f>SUM(D70)</f>
        <v>50000000</v>
      </c>
      <c r="E69" s="22">
        <f>SUM(E70)</f>
        <v>0</v>
      </c>
      <c r="F69" s="21">
        <f>SUM(F70)</f>
        <v>50000000</v>
      </c>
      <c r="G69" s="21">
        <f>SUM(G70)</f>
        <v>50000000</v>
      </c>
      <c r="H69" s="21">
        <f>SUM(H70)</f>
        <v>50000000</v>
      </c>
      <c r="I69" s="22">
        <f>SUM(I70)</f>
        <v>0</v>
      </c>
      <c r="J69" s="8">
        <f t="shared" si="4"/>
        <v>0</v>
      </c>
    </row>
    <row r="70" spans="1:10" ht="12">
      <c r="A70" s="7"/>
      <c r="B70" s="31" t="s">
        <v>72</v>
      </c>
      <c r="C70" s="32"/>
      <c r="D70" s="17">
        <v>50000000</v>
      </c>
      <c r="E70" s="15">
        <v>0</v>
      </c>
      <c r="F70" s="17">
        <f t="shared" si="0"/>
        <v>50000000</v>
      </c>
      <c r="G70" s="17">
        <v>50000000</v>
      </c>
      <c r="H70" s="17">
        <v>50000000</v>
      </c>
      <c r="I70" s="14">
        <v>0</v>
      </c>
      <c r="J70" s="8">
        <f t="shared" si="4"/>
        <v>0</v>
      </c>
    </row>
    <row r="71" spans="1:9" ht="12">
      <c r="A71" s="10"/>
      <c r="B71" s="58"/>
      <c r="C71" s="59"/>
      <c r="D71" s="17"/>
      <c r="E71" s="18"/>
      <c r="F71" s="17"/>
      <c r="G71" s="17"/>
      <c r="H71" s="17"/>
      <c r="I71" s="17"/>
    </row>
    <row r="72" spans="1:9" ht="12">
      <c r="A72" s="53" t="s">
        <v>73</v>
      </c>
      <c r="B72" s="54"/>
      <c r="C72" s="56"/>
      <c r="D72" s="21">
        <f>D42+D67+D69</f>
        <v>2373843092.49</v>
      </c>
      <c r="E72" s="21">
        <f>E42+E67+E69</f>
        <v>246790153.14000002</v>
      </c>
      <c r="F72" s="21">
        <f>F42+F67+F69</f>
        <v>2620633245.6299996</v>
      </c>
      <c r="G72" s="21">
        <f>G42+G67+G69</f>
        <v>2436002961.2400002</v>
      </c>
      <c r="H72" s="21">
        <f>H42+H67+H69</f>
        <v>2079538753.38</v>
      </c>
      <c r="I72" s="21">
        <f>I42+I67+I69</f>
        <v>57243487.39999998</v>
      </c>
    </row>
    <row r="73" spans="1:9" ht="12">
      <c r="A73" s="10"/>
      <c r="B73" s="58"/>
      <c r="C73" s="59"/>
      <c r="D73" s="17"/>
      <c r="E73" s="18"/>
      <c r="F73" s="17"/>
      <c r="G73" s="17"/>
      <c r="H73" s="17"/>
      <c r="I73" s="17"/>
    </row>
    <row r="74" spans="1:9" ht="12">
      <c r="A74" s="7"/>
      <c r="B74" s="60" t="s">
        <v>74</v>
      </c>
      <c r="C74" s="56"/>
      <c r="D74" s="19"/>
      <c r="E74" s="20"/>
      <c r="F74" s="19"/>
      <c r="G74" s="19"/>
      <c r="H74" s="19"/>
      <c r="I74" s="19"/>
    </row>
    <row r="75" spans="1:9" ht="24" customHeight="1">
      <c r="A75" s="7"/>
      <c r="B75" s="63" t="s">
        <v>75</v>
      </c>
      <c r="C75" s="64"/>
      <c r="D75" s="19">
        <f>D70</f>
        <v>50000000</v>
      </c>
      <c r="E75" s="20"/>
      <c r="F75" s="19"/>
      <c r="G75" s="19"/>
      <c r="H75" s="19"/>
      <c r="I75" s="19"/>
    </row>
    <row r="76" spans="1:9" ht="36.75" customHeight="1">
      <c r="A76" s="7"/>
      <c r="B76" s="63" t="s">
        <v>76</v>
      </c>
      <c r="C76" s="64"/>
      <c r="D76" s="23">
        <v>0</v>
      </c>
      <c r="E76" s="20"/>
      <c r="F76" s="19"/>
      <c r="G76" s="19"/>
      <c r="H76" s="19"/>
      <c r="I76" s="19"/>
    </row>
    <row r="77" spans="1:9" ht="12">
      <c r="A77" s="7"/>
      <c r="B77" s="60" t="s">
        <v>77</v>
      </c>
      <c r="C77" s="56"/>
      <c r="D77" s="19">
        <f>D75+D76</f>
        <v>50000000</v>
      </c>
      <c r="E77" s="20"/>
      <c r="F77" s="19"/>
      <c r="G77" s="19"/>
      <c r="H77" s="19"/>
      <c r="I77" s="19"/>
    </row>
    <row r="78" spans="1:9" ht="12.75" thickBot="1">
      <c r="A78" s="24"/>
      <c r="B78" s="61"/>
      <c r="C78" s="62"/>
      <c r="D78" s="25"/>
      <c r="E78" s="26"/>
      <c r="F78" s="25"/>
      <c r="G78" s="25"/>
      <c r="H78" s="25"/>
      <c r="I78" s="25"/>
    </row>
  </sheetData>
  <sheetProtection/>
  <mergeCells count="46">
    <mergeCell ref="B77:C77"/>
    <mergeCell ref="B78:C78"/>
    <mergeCell ref="B71:C71"/>
    <mergeCell ref="A72:C72"/>
    <mergeCell ref="B73:C73"/>
    <mergeCell ref="B74:C74"/>
    <mergeCell ref="B75:C75"/>
    <mergeCell ref="B76:C76"/>
    <mergeCell ref="B70:C70"/>
    <mergeCell ref="A44:C44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A43:C43"/>
    <mergeCell ref="B13:C13"/>
    <mergeCell ref="B14:C14"/>
    <mergeCell ref="B15:C15"/>
    <mergeCell ref="A16:A17"/>
    <mergeCell ref="B16:C16"/>
    <mergeCell ref="B17:C17"/>
    <mergeCell ref="B29:C29"/>
    <mergeCell ref="B35:C35"/>
    <mergeCell ref="B36:C36"/>
    <mergeCell ref="B38:C38"/>
    <mergeCell ref="A42:C42"/>
    <mergeCell ref="B12:C12"/>
    <mergeCell ref="A1:I1"/>
    <mergeCell ref="A2:I2"/>
    <mergeCell ref="A3:I3"/>
    <mergeCell ref="A4:I4"/>
    <mergeCell ref="A5:C5"/>
    <mergeCell ref="D5:H5"/>
    <mergeCell ref="I5:I6"/>
    <mergeCell ref="A6:C6"/>
    <mergeCell ref="A7:C7"/>
    <mergeCell ref="A8:C8"/>
    <mergeCell ref="B9:C9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Diana Aguilar Mendoza</cp:lastModifiedBy>
  <cp:lastPrinted>2021-04-12T16:24:07Z</cp:lastPrinted>
  <dcterms:created xsi:type="dcterms:W3CDTF">2021-02-06T22:19:30Z</dcterms:created>
  <dcterms:modified xsi:type="dcterms:W3CDTF">2021-04-12T16:25:09Z</dcterms:modified>
  <cp:category/>
  <cp:version/>
  <cp:contentType/>
  <cp:contentStatus/>
</cp:coreProperties>
</file>